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5550" windowHeight="6150" activeTab="0"/>
  </bookViews>
  <sheets>
    <sheet name="Chart 5.3" sheetId="1" r:id="rId1"/>
    <sheet name="Data 5.3" sheetId="2" r:id="rId2"/>
  </sheets>
  <definedNames>
    <definedName name="_xlnm.Print_Area" localSheetId="0">'Chart 5.3'!$1:$39</definedName>
    <definedName name="_xlnm.Print_Area" localSheetId="1">'Data 5.3'!$A$1:$O$41</definedName>
  </definedNames>
  <calcPr fullCalcOnLoad="1"/>
</workbook>
</file>

<file path=xl/sharedStrings.xml><?xml version="1.0" encoding="utf-8"?>
<sst xmlns="http://schemas.openxmlformats.org/spreadsheetml/2006/main" count="62" uniqueCount="16">
  <si>
    <t>Coal</t>
  </si>
  <si>
    <t>Nuclear</t>
  </si>
  <si>
    <t>Gas</t>
  </si>
  <si>
    <t>Oil</t>
  </si>
  <si>
    <t>Imports</t>
  </si>
  <si>
    <t>Other fuels</t>
  </si>
  <si>
    <t>Hydro</t>
  </si>
  <si>
    <t>%</t>
  </si>
  <si>
    <t>(1) Otherwise known as the electricity supplied basis</t>
  </si>
  <si>
    <r>
      <t>Chart: 5.3: Fuel used in electricity generation, on an output basis(</t>
    </r>
    <r>
      <rPr>
        <b/>
        <i/>
        <sz val="11"/>
        <rFont val="Arial"/>
        <family val="2"/>
      </rPr>
      <t>1)</t>
    </r>
  </si>
  <si>
    <t>Coal, nuclear, gas and oil straight from "supplied (gross)" under "All generating companies" table 5.6.</t>
  </si>
  <si>
    <t>Imports is net imports: "imports" minus "exports" from table 5.2.</t>
  </si>
  <si>
    <t>Other fuels is "renewables" plus "other" under thermal sources plus "other" under non-thermal sources from table 5.6.</t>
  </si>
  <si>
    <t>Hydro is "hydro-natural flow" plus "hydro-pumped storage" minus "used in pumping" from table 5.6.</t>
  </si>
  <si>
    <t>Total is "Supplied (net)" plus "Net imports".</t>
  </si>
  <si>
    <t>Other years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</si>
</sst>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2"/>
      <name val="Arial"/>
      <family val="0"/>
    </font>
    <font>
      <b/>
      <sz val="12"/>
      <name val="Arial"/>
      <family val="2"/>
    </font>
    <font>
      <sz val="8.2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5"/>
          <c:y val="0.207"/>
          <c:w val="0.4975"/>
          <c:h val="0.74875"/>
        </c:manualLayout>
      </c:layout>
      <c:pieChart>
        <c:varyColors val="1"/>
        <c:ser>
          <c:idx val="0"/>
          <c:order val="0"/>
          <c:tx>
            <c:strRef>
              <c:f>'Data 5.3'!$D$3</c:f>
              <c:strCache>
                <c:ptCount val="1"/>
                <c:pt idx="0">
                  <c:v>1999</c:v>
                </c:pt>
              </c:strCache>
            </c:strRef>
          </c:tx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FF99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333399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CC99"/>
              </a:solidFill>
              <a:ln w="3175">
                <a:solid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Coal
28%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Nuclear
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Gas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Oil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Imports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Other fuels
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Hydro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5.3'!$C$4:$C$10</c:f>
              <c:strCache>
                <c:ptCount val="7"/>
                <c:pt idx="0">
                  <c:v>Coal</c:v>
                </c:pt>
                <c:pt idx="1">
                  <c:v>Nuclear</c:v>
                </c:pt>
                <c:pt idx="2">
                  <c:v>Gas</c:v>
                </c:pt>
                <c:pt idx="3">
                  <c:v>Oil</c:v>
                </c:pt>
                <c:pt idx="4">
                  <c:v>Imports</c:v>
                </c:pt>
                <c:pt idx="5">
                  <c:v>Other fuels</c:v>
                </c:pt>
                <c:pt idx="6">
                  <c:v>Hydro</c:v>
                </c:pt>
              </c:strCache>
            </c:strRef>
          </c:cat>
          <c:val>
            <c:numRef>
              <c:f>'Data 5.3'!$D$4:$D$10</c:f>
              <c:numCache>
                <c:ptCount val="7"/>
                <c:pt idx="0">
                  <c:v>101257</c:v>
                </c:pt>
                <c:pt idx="1">
                  <c:v>87672</c:v>
                </c:pt>
                <c:pt idx="2">
                  <c:v>139672</c:v>
                </c:pt>
                <c:pt idx="3">
                  <c:v>6072</c:v>
                </c:pt>
                <c:pt idx="4">
                  <c:v>14507</c:v>
                </c:pt>
                <c:pt idx="5">
                  <c:v>8664</c:v>
                </c:pt>
                <c:pt idx="6">
                  <c:v>4333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925"/>
          <c:y val="0.339"/>
          <c:w val="0.5045"/>
          <c:h val="0.494"/>
        </c:manualLayout>
      </c:layout>
      <c:pieChart>
        <c:varyColors val="1"/>
        <c:ser>
          <c:idx val="0"/>
          <c:order val="0"/>
          <c:tx>
            <c:strRef>
              <c:f>'Data 5.3'!$B$3</c:f>
              <c:strCache>
                <c:ptCount val="1"/>
                <c:pt idx="0">
                  <c:v>2004</c:v>
                </c:pt>
              </c:strCache>
            </c:strRef>
          </c:tx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FF99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000080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CC99"/>
              </a:solidFill>
              <a:ln w="3175">
                <a:solid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Coal
33%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Nuclear
19%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Gas
40%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Oil
1%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Imports
2½%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Other fuels
3½%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Hydro
1%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5.3'!$A$4:$A$10</c:f>
              <c:strCache>
                <c:ptCount val="7"/>
                <c:pt idx="0">
                  <c:v>Coal</c:v>
                </c:pt>
                <c:pt idx="1">
                  <c:v>Nuclear</c:v>
                </c:pt>
                <c:pt idx="2">
                  <c:v>Gas</c:v>
                </c:pt>
                <c:pt idx="3">
                  <c:v>Oil</c:v>
                </c:pt>
                <c:pt idx="4">
                  <c:v>Imports</c:v>
                </c:pt>
                <c:pt idx="5">
                  <c:v>Other fuels</c:v>
                </c:pt>
                <c:pt idx="6">
                  <c:v>Hydro</c:v>
                </c:pt>
              </c:strCache>
            </c:strRef>
          </c:cat>
          <c:val>
            <c:numRef>
              <c:f>'Data 5.3'!$B$4:$B$10</c:f>
              <c:numCache>
                <c:ptCount val="7"/>
                <c:pt idx="0">
                  <c:v>126592</c:v>
                </c:pt>
                <c:pt idx="1">
                  <c:v>73682</c:v>
                </c:pt>
                <c:pt idx="2">
                  <c:v>152803</c:v>
                </c:pt>
                <c:pt idx="3">
                  <c:v>4344</c:v>
                </c:pt>
                <c:pt idx="4">
                  <c:v>9784</c:v>
                </c:pt>
                <c:pt idx="5">
                  <c:v>13563</c:v>
                </c:pt>
                <c:pt idx="6">
                  <c:v>4232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3</xdr:row>
      <xdr:rowOff>57150</xdr:rowOff>
    </xdr:from>
    <xdr:to>
      <xdr:col>5</xdr:col>
      <xdr:colOff>314325</xdr:colOff>
      <xdr:row>21</xdr:row>
      <xdr:rowOff>180975</xdr:rowOff>
    </xdr:to>
    <xdr:graphicFrame>
      <xdr:nvGraphicFramePr>
        <xdr:cNvPr id="1" name="Chart 2"/>
        <xdr:cNvGraphicFramePr/>
      </xdr:nvGraphicFramePr>
      <xdr:xfrm>
        <a:off x="733425" y="628650"/>
        <a:ext cx="33909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619125</xdr:colOff>
      <xdr:row>3</xdr:row>
      <xdr:rowOff>104775</xdr:rowOff>
    </xdr:from>
    <xdr:ext cx="3409950" cy="3571875"/>
    <xdr:graphicFrame>
      <xdr:nvGraphicFramePr>
        <xdr:cNvPr id="2" name="Chart 5"/>
        <xdr:cNvGraphicFramePr/>
      </xdr:nvGraphicFramePr>
      <xdr:xfrm>
        <a:off x="4429125" y="676275"/>
        <a:ext cx="34099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39"/>
  <sheetViews>
    <sheetView tabSelected="1" workbookViewId="0" topLeftCell="A1">
      <selection activeCell="D3" sqref="D3"/>
    </sheetView>
  </sheetViews>
  <sheetFormatPr defaultColWidth="8.88671875" defaultRowHeight="15" customHeight="1"/>
  <cols>
    <col min="1" max="16384" width="8.88671875" style="6" customWidth="1"/>
  </cols>
  <sheetData>
    <row r="1" ht="15" customHeight="1">
      <c r="A1" s="9" t="s">
        <v>9</v>
      </c>
    </row>
    <row r="3" spans="2:8" ht="15" customHeight="1">
      <c r="B3" s="5"/>
      <c r="C3" s="6">
        <v>1999</v>
      </c>
      <c r="H3" s="6">
        <v>2004</v>
      </c>
    </row>
    <row r="4" ht="15" customHeight="1">
      <c r="B4" s="5"/>
    </row>
    <row r="10" ht="15" customHeight="1">
      <c r="G10" s="8"/>
    </row>
    <row r="30" ht="15" customHeight="1">
      <c r="G30" s="8">
        <v>2002</v>
      </c>
    </row>
    <row r="39" ht="15" customHeight="1">
      <c r="B39" s="7" t="s">
        <v>8</v>
      </c>
    </row>
  </sheetData>
  <printOptions/>
  <pageMargins left="0.75" right="0.75" top="1" bottom="1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41"/>
  <sheetViews>
    <sheetView workbookViewId="0" topLeftCell="A31">
      <selection activeCell="J31" sqref="J31"/>
    </sheetView>
  </sheetViews>
  <sheetFormatPr defaultColWidth="8.88671875" defaultRowHeight="15"/>
  <cols>
    <col min="1" max="1" width="10.99609375" style="0" customWidth="1"/>
    <col min="3" max="3" width="12.5546875" style="0" customWidth="1"/>
  </cols>
  <sheetData>
    <row r="1" ht="15.75">
      <c r="A1" s="9" t="s">
        <v>9</v>
      </c>
    </row>
    <row r="3" spans="2:4" ht="15.75">
      <c r="B3" s="1">
        <v>2004</v>
      </c>
      <c r="D3" s="1">
        <v>1999</v>
      </c>
    </row>
    <row r="4" spans="1:6" ht="15.75">
      <c r="A4" s="1" t="s">
        <v>0</v>
      </c>
      <c r="B4">
        <v>126592</v>
      </c>
      <c r="C4" s="1" t="s">
        <v>0</v>
      </c>
      <c r="D4">
        <v>101257</v>
      </c>
      <c r="F4" t="s">
        <v>10</v>
      </c>
    </row>
    <row r="5" spans="1:4" ht="15.75">
      <c r="A5" s="1" t="s">
        <v>1</v>
      </c>
      <c r="B5">
        <v>73682</v>
      </c>
      <c r="C5" s="1" t="s">
        <v>1</v>
      </c>
      <c r="D5">
        <v>87672</v>
      </c>
    </row>
    <row r="6" spans="1:4" ht="15.75">
      <c r="A6" s="1" t="s">
        <v>2</v>
      </c>
      <c r="B6">
        <v>152803</v>
      </c>
      <c r="C6" s="1" t="s">
        <v>2</v>
      </c>
      <c r="D6">
        <v>139672</v>
      </c>
    </row>
    <row r="7" spans="1:4" ht="15.75">
      <c r="A7" s="1" t="s">
        <v>3</v>
      </c>
      <c r="B7">
        <v>4344</v>
      </c>
      <c r="C7" s="1" t="s">
        <v>3</v>
      </c>
      <c r="D7">
        <v>6072</v>
      </c>
    </row>
    <row r="8" spans="1:6" ht="15.75">
      <c r="A8" s="1" t="s">
        <v>4</v>
      </c>
      <c r="B8" s="2">
        <v>9784</v>
      </c>
      <c r="C8" s="1" t="s">
        <v>4</v>
      </c>
      <c r="D8" s="2">
        <v>14507</v>
      </c>
      <c r="F8" t="s">
        <v>11</v>
      </c>
    </row>
    <row r="9" spans="1:6" ht="15.75">
      <c r="A9" s="1" t="s">
        <v>5</v>
      </c>
      <c r="B9">
        <f>6631+4993+1939</f>
        <v>13563</v>
      </c>
      <c r="C9" s="1" t="s">
        <v>5</v>
      </c>
      <c r="D9">
        <f>3700+4113+851</f>
        <v>8664</v>
      </c>
      <c r="F9" t="s">
        <v>12</v>
      </c>
    </row>
    <row r="10" spans="1:6" ht="15.75">
      <c r="A10" s="1" t="s">
        <v>6</v>
      </c>
      <c r="B10" s="2">
        <f>5170+2559-3497</f>
        <v>4232</v>
      </c>
      <c r="C10" s="1" t="s">
        <v>6</v>
      </c>
      <c r="D10" s="2">
        <f>5303+2804-3774</f>
        <v>4333</v>
      </c>
      <c r="F10" t="s">
        <v>13</v>
      </c>
    </row>
    <row r="11" spans="2:6" ht="15">
      <c r="B11">
        <v>385000</v>
      </c>
      <c r="D11">
        <f>SUM(D4:D10)</f>
        <v>362177</v>
      </c>
      <c r="F11" t="s">
        <v>14</v>
      </c>
    </row>
    <row r="13" spans="2:4" ht="15">
      <c r="B13" t="s">
        <v>7</v>
      </c>
      <c r="D13" t="s">
        <v>7</v>
      </c>
    </row>
    <row r="14" spans="1:4" ht="15.75">
      <c r="A14" s="1" t="s">
        <v>0</v>
      </c>
      <c r="B14" s="3">
        <f>B4*100/$B$11</f>
        <v>32.88103896103896</v>
      </c>
      <c r="C14" s="4" t="s">
        <v>0</v>
      </c>
      <c r="D14" s="3">
        <f>D4*100/$D$11</f>
        <v>27.957876949668258</v>
      </c>
    </row>
    <row r="15" spans="1:4" ht="15.75">
      <c r="A15" s="1" t="s">
        <v>1</v>
      </c>
      <c r="B15" s="3">
        <f aca="true" t="shared" si="0" ref="B15:B20">B5*100/$B$11</f>
        <v>19.138181818181817</v>
      </c>
      <c r="C15" s="4" t="s">
        <v>1</v>
      </c>
      <c r="D15" s="3">
        <f aca="true" t="shared" si="1" ref="D15:D20">D5*100/$D$11</f>
        <v>24.206948536212956</v>
      </c>
    </row>
    <row r="16" spans="1:4" ht="15.75">
      <c r="A16" s="1" t="s">
        <v>2</v>
      </c>
      <c r="B16" s="3">
        <f t="shared" si="0"/>
        <v>39.68909090909091</v>
      </c>
      <c r="C16" s="4" t="s">
        <v>2</v>
      </c>
      <c r="D16" s="3">
        <f t="shared" si="1"/>
        <v>38.564569257572956</v>
      </c>
    </row>
    <row r="17" spans="1:4" ht="15.75">
      <c r="A17" s="1" t="s">
        <v>3</v>
      </c>
      <c r="B17" s="3">
        <f t="shared" si="0"/>
        <v>1.1283116883116884</v>
      </c>
      <c r="C17" s="4" t="s">
        <v>3</v>
      </c>
      <c r="D17" s="3">
        <f t="shared" si="1"/>
        <v>1.6765283273095752</v>
      </c>
    </row>
    <row r="18" spans="1:4" ht="15.75">
      <c r="A18" s="1" t="s">
        <v>4</v>
      </c>
      <c r="B18" s="3">
        <f t="shared" si="0"/>
        <v>2.541298701298701</v>
      </c>
      <c r="C18" s="4" t="s">
        <v>4</v>
      </c>
      <c r="D18" s="3">
        <f t="shared" si="1"/>
        <v>4.005500073168644</v>
      </c>
    </row>
    <row r="19" spans="1:4" ht="15.75">
      <c r="A19" s="1" t="s">
        <v>5</v>
      </c>
      <c r="B19" s="3">
        <f t="shared" si="0"/>
        <v>3.5228571428571427</v>
      </c>
      <c r="C19" s="4" t="s">
        <v>5</v>
      </c>
      <c r="D19" s="3">
        <f t="shared" si="1"/>
        <v>2.3922004986512118</v>
      </c>
    </row>
    <row r="20" spans="1:4" ht="15.75">
      <c r="A20" s="1" t="s">
        <v>6</v>
      </c>
      <c r="B20" s="3">
        <f t="shared" si="0"/>
        <v>1.0992207792207793</v>
      </c>
      <c r="C20" s="4" t="s">
        <v>6</v>
      </c>
      <c r="D20" s="3">
        <f t="shared" si="1"/>
        <v>1.1963763574164015</v>
      </c>
    </row>
    <row r="23" ht="15.75">
      <c r="A23" s="1" t="s">
        <v>15</v>
      </c>
    </row>
    <row r="24" spans="2:10" ht="15.75">
      <c r="B24" s="1">
        <v>1996</v>
      </c>
      <c r="C24" s="1">
        <v>1997</v>
      </c>
      <c r="D24" s="1">
        <v>1998</v>
      </c>
      <c r="E24" s="1">
        <v>1999</v>
      </c>
      <c r="F24" s="1">
        <v>2000</v>
      </c>
      <c r="G24" s="1">
        <v>2001</v>
      </c>
      <c r="H24" s="1">
        <v>2002</v>
      </c>
      <c r="I24" s="1">
        <v>2003</v>
      </c>
      <c r="J24" s="1">
        <v>2004</v>
      </c>
    </row>
    <row r="25" spans="1:10" ht="15.75">
      <c r="A25" s="1" t="s">
        <v>0</v>
      </c>
      <c r="B25">
        <v>140720</v>
      </c>
      <c r="C25">
        <v>114567</v>
      </c>
      <c r="D25">
        <v>117035</v>
      </c>
      <c r="E25">
        <v>101257</v>
      </c>
      <c r="F25">
        <v>114737</v>
      </c>
      <c r="G25">
        <v>125412</v>
      </c>
      <c r="H25">
        <v>118591</v>
      </c>
      <c r="I25">
        <v>131760</v>
      </c>
      <c r="J25">
        <v>126592</v>
      </c>
    </row>
    <row r="26" spans="1:10" ht="15.75">
      <c r="A26" s="1" t="s">
        <v>1</v>
      </c>
      <c r="B26">
        <v>85820</v>
      </c>
      <c r="C26">
        <v>89341</v>
      </c>
      <c r="D26">
        <v>90590</v>
      </c>
      <c r="E26">
        <v>87672</v>
      </c>
      <c r="F26">
        <v>78334</v>
      </c>
      <c r="G26">
        <v>82985</v>
      </c>
      <c r="H26">
        <v>81090</v>
      </c>
      <c r="I26">
        <v>81911</v>
      </c>
      <c r="J26">
        <v>73682</v>
      </c>
    </row>
    <row r="27" spans="1:10" ht="15.75">
      <c r="A27" s="1" t="s">
        <v>2</v>
      </c>
      <c r="B27">
        <v>82855</v>
      </c>
      <c r="C27">
        <v>109435</v>
      </c>
      <c r="D27">
        <v>116290</v>
      </c>
      <c r="E27">
        <v>139672</v>
      </c>
      <c r="F27">
        <v>144892</v>
      </c>
      <c r="G27">
        <v>138797</v>
      </c>
      <c r="H27">
        <v>148744</v>
      </c>
      <c r="I27">
        <v>145124</v>
      </c>
      <c r="J27">
        <v>152803</v>
      </c>
    </row>
    <row r="28" spans="1:10" ht="15.75">
      <c r="A28" s="1" t="s">
        <v>3</v>
      </c>
      <c r="B28">
        <v>13881</v>
      </c>
      <c r="C28">
        <v>8063</v>
      </c>
      <c r="D28">
        <v>6834</v>
      </c>
      <c r="E28">
        <v>6072</v>
      </c>
      <c r="F28">
        <v>5929</v>
      </c>
      <c r="G28">
        <v>4778</v>
      </c>
      <c r="H28">
        <v>4235</v>
      </c>
      <c r="I28">
        <v>4171</v>
      </c>
      <c r="J28">
        <v>4344</v>
      </c>
    </row>
    <row r="29" spans="1:10" ht="15.75">
      <c r="A29" s="1" t="s">
        <v>4</v>
      </c>
      <c r="B29" s="2">
        <v>16792</v>
      </c>
      <c r="C29" s="2">
        <v>16615</v>
      </c>
      <c r="D29" s="2">
        <v>12599</v>
      </c>
      <c r="E29" s="2">
        <v>14507</v>
      </c>
      <c r="F29" s="2">
        <v>14308</v>
      </c>
      <c r="G29" s="2">
        <v>10663</v>
      </c>
      <c r="H29" s="2">
        <v>9182</v>
      </c>
      <c r="I29" s="2">
        <v>5119</v>
      </c>
      <c r="J29" s="2">
        <v>9784</v>
      </c>
    </row>
    <row r="30" spans="1:10" ht="15.75">
      <c r="A30" s="1" t="s">
        <v>5</v>
      </c>
      <c r="B30">
        <f aca="true" t="shared" si="2" ref="B30:G30">B32-SUM(B25:B29)-B31</f>
        <v>6569</v>
      </c>
      <c r="C30">
        <f t="shared" si="2"/>
        <v>7141</v>
      </c>
      <c r="D30">
        <f t="shared" si="2"/>
        <v>7882</v>
      </c>
      <c r="E30">
        <f t="shared" si="2"/>
        <v>8665</v>
      </c>
      <c r="F30">
        <f t="shared" si="2"/>
        <v>9212</v>
      </c>
      <c r="G30">
        <f t="shared" si="2"/>
        <v>9224</v>
      </c>
      <c r="H30">
        <v>9795</v>
      </c>
      <c r="I30">
        <v>11452</v>
      </c>
      <c r="J30">
        <f>6631+4993+1939</f>
        <v>13563</v>
      </c>
    </row>
    <row r="31" spans="1:10" ht="15.75">
      <c r="A31" s="1" t="s">
        <v>6</v>
      </c>
      <c r="B31" s="2">
        <f>3437+1507-2430</f>
        <v>2514</v>
      </c>
      <c r="C31" s="2">
        <f>4121+1439-2477</f>
        <v>3083</v>
      </c>
      <c r="D31" s="2">
        <f>5094+1569-2594</f>
        <v>4069</v>
      </c>
      <c r="E31" s="2">
        <f>5303+2804-3774</f>
        <v>4333</v>
      </c>
      <c r="F31" s="2">
        <f>5059+2603-3499</f>
        <v>4163</v>
      </c>
      <c r="G31" s="2">
        <f>4033+2340-3210</f>
        <v>3163</v>
      </c>
      <c r="H31" s="2">
        <f>4763+2562-3463</f>
        <v>3862</v>
      </c>
      <c r="I31">
        <v>2307</v>
      </c>
      <c r="J31" s="2">
        <f>5170+2559-3497</f>
        <v>4232</v>
      </c>
    </row>
    <row r="32" spans="2:10" ht="15">
      <c r="B32">
        <f>332359+B29</f>
        <v>349151</v>
      </c>
      <c r="C32">
        <f>331630+C29</f>
        <v>348245</v>
      </c>
      <c r="D32">
        <f>342700+D29</f>
        <v>355299</v>
      </c>
      <c r="E32">
        <f>347671+E29</f>
        <v>362178</v>
      </c>
      <c r="F32">
        <f>357267+F29</f>
        <v>371575</v>
      </c>
      <c r="G32">
        <f>364359+G29</f>
        <v>375022</v>
      </c>
      <c r="H32">
        <f>366318+H29</f>
        <v>375500</v>
      </c>
      <c r="I32">
        <f>376727+I29</f>
        <v>381846</v>
      </c>
      <c r="J32">
        <f>375216+J29</f>
        <v>385000</v>
      </c>
    </row>
    <row r="34" spans="2:10" ht="15">
      <c r="B34" t="s">
        <v>7</v>
      </c>
      <c r="C34" t="s">
        <v>7</v>
      </c>
      <c r="D34" t="s">
        <v>7</v>
      </c>
      <c r="E34" t="s">
        <v>7</v>
      </c>
      <c r="F34" t="s">
        <v>7</v>
      </c>
      <c r="G34" t="s">
        <v>7</v>
      </c>
      <c r="H34" t="s">
        <v>7</v>
      </c>
      <c r="I34" t="s">
        <v>7</v>
      </c>
      <c r="J34" t="s">
        <v>7</v>
      </c>
    </row>
    <row r="35" spans="1:10" ht="15.75">
      <c r="A35" s="1" t="s">
        <v>0</v>
      </c>
      <c r="B35" s="3">
        <f>B25*100/$B$32</f>
        <v>40.303479010514074</v>
      </c>
      <c r="C35" s="3">
        <f>C25*100/$C$32</f>
        <v>32.89839050094043</v>
      </c>
      <c r="D35" s="3">
        <f>D25*100/$D$32</f>
        <v>32.93986191911601</v>
      </c>
      <c r="E35" s="3">
        <f>E25*100/$E$32</f>
        <v>27.957799755921123</v>
      </c>
      <c r="F35" s="3">
        <f>F25*100/$F$32</f>
        <v>30.878557491758055</v>
      </c>
      <c r="G35" s="3">
        <f>G25*100/$G$32</f>
        <v>33.44123811403065</v>
      </c>
      <c r="H35" s="3">
        <f aca="true" t="shared" si="3" ref="H35:H41">H25*100/$H$32</f>
        <v>31.582157123834886</v>
      </c>
      <c r="I35" s="3">
        <f>I25*100/$I$32</f>
        <v>34.50605741581685</v>
      </c>
      <c r="J35" s="3">
        <f>J25*100/$J$32</f>
        <v>32.88103896103896</v>
      </c>
    </row>
    <row r="36" spans="1:10" ht="15.75">
      <c r="A36" s="1" t="s">
        <v>1</v>
      </c>
      <c r="B36" s="3">
        <f aca="true" t="shared" si="4" ref="B36:B41">B26*100/$B$32</f>
        <v>24.579623142995437</v>
      </c>
      <c r="C36" s="3">
        <f aca="true" t="shared" si="5" ref="C36:C41">C26*100/$C$32</f>
        <v>25.654639693319357</v>
      </c>
      <c r="D36" s="3">
        <f aca="true" t="shared" si="6" ref="D36:D41">D26*100/$D$32</f>
        <v>25.496835060048017</v>
      </c>
      <c r="E36" s="3">
        <f aca="true" t="shared" si="7" ref="E36:E41">E26*100/$E$32</f>
        <v>24.206881699054055</v>
      </c>
      <c r="F36" s="3">
        <f aca="true" t="shared" si="8" ref="F36:F41">F26*100/$F$32</f>
        <v>21.081612056785307</v>
      </c>
      <c r="G36" s="3">
        <f aca="true" t="shared" si="9" ref="G36:G41">G26*100/$G$32</f>
        <v>22.12803515527089</v>
      </c>
      <c r="H36" s="3">
        <f t="shared" si="3"/>
        <v>21.59520639147803</v>
      </c>
      <c r="I36" s="3">
        <f aca="true" t="shared" si="10" ref="I36:I41">I26*100/$I$32</f>
        <v>21.451318070635807</v>
      </c>
      <c r="J36" s="3">
        <f aca="true" t="shared" si="11" ref="J36:J41">J26*100/$J$32</f>
        <v>19.138181818181817</v>
      </c>
    </row>
    <row r="37" spans="1:10" ht="15.75">
      <c r="A37" s="1" t="s">
        <v>2</v>
      </c>
      <c r="B37" s="3">
        <f t="shared" si="4"/>
        <v>23.730420362536552</v>
      </c>
      <c r="C37" s="3">
        <f t="shared" si="5"/>
        <v>31.424715358440178</v>
      </c>
      <c r="D37" s="3">
        <f t="shared" si="6"/>
        <v>32.7301793700517</v>
      </c>
      <c r="E37" s="3">
        <f t="shared" si="7"/>
        <v>38.56446277797105</v>
      </c>
      <c r="F37" s="3">
        <f t="shared" si="8"/>
        <v>38.9940119760479</v>
      </c>
      <c r="G37" s="3">
        <f t="shared" si="9"/>
        <v>37.01036205875922</v>
      </c>
      <c r="H37" s="3">
        <f t="shared" si="3"/>
        <v>39.61225033288948</v>
      </c>
      <c r="I37" s="3">
        <f t="shared" si="10"/>
        <v>38.00589766555103</v>
      </c>
      <c r="J37" s="3">
        <f t="shared" si="11"/>
        <v>39.68909090909091</v>
      </c>
    </row>
    <row r="38" spans="1:10" ht="15.75">
      <c r="A38" s="1" t="s">
        <v>3</v>
      </c>
      <c r="B38" s="3">
        <f t="shared" si="4"/>
        <v>3.975643775902117</v>
      </c>
      <c r="C38" s="3">
        <f t="shared" si="5"/>
        <v>2.3153239816795645</v>
      </c>
      <c r="D38" s="3">
        <f t="shared" si="6"/>
        <v>1.9234503896717976</v>
      </c>
      <c r="E38" s="3">
        <f t="shared" si="7"/>
        <v>1.676523698292</v>
      </c>
      <c r="F38" s="3">
        <f t="shared" si="8"/>
        <v>1.5956401803135303</v>
      </c>
      <c r="G38" s="3">
        <f t="shared" si="9"/>
        <v>1.2740585885628044</v>
      </c>
      <c r="H38" s="3">
        <f t="shared" si="3"/>
        <v>1.1278295605858855</v>
      </c>
      <c r="I38" s="3">
        <f t="shared" si="10"/>
        <v>1.0923251782132064</v>
      </c>
      <c r="J38" s="3">
        <f t="shared" si="11"/>
        <v>1.1283116883116884</v>
      </c>
    </row>
    <row r="39" spans="1:10" ht="15.75">
      <c r="A39" s="1" t="s">
        <v>4</v>
      </c>
      <c r="B39" s="3">
        <f t="shared" si="4"/>
        <v>4.809380468622458</v>
      </c>
      <c r="C39" s="3">
        <f t="shared" si="5"/>
        <v>4.77106634696837</v>
      </c>
      <c r="D39" s="3">
        <f t="shared" si="6"/>
        <v>3.546027430417761</v>
      </c>
      <c r="E39" s="3">
        <f t="shared" si="7"/>
        <v>4.0054890136894015</v>
      </c>
      <c r="F39" s="3">
        <f t="shared" si="8"/>
        <v>3.85063580703761</v>
      </c>
      <c r="G39" s="3">
        <f t="shared" si="9"/>
        <v>2.843299859741562</v>
      </c>
      <c r="H39" s="3">
        <f t="shared" si="3"/>
        <v>2.4452729693741677</v>
      </c>
      <c r="I39" s="3">
        <f t="shared" si="10"/>
        <v>1.3405928044290107</v>
      </c>
      <c r="J39" s="3">
        <f t="shared" si="11"/>
        <v>2.541298701298701</v>
      </c>
    </row>
    <row r="40" spans="1:10" ht="15.75">
      <c r="A40" s="1" t="s">
        <v>5</v>
      </c>
      <c r="B40" s="3">
        <f t="shared" si="4"/>
        <v>1.881420932490527</v>
      </c>
      <c r="C40" s="3">
        <f t="shared" si="5"/>
        <v>2.0505678473488493</v>
      </c>
      <c r="D40" s="3">
        <f t="shared" si="6"/>
        <v>2.218413223791792</v>
      </c>
      <c r="E40" s="3">
        <f t="shared" si="7"/>
        <v>2.392470000938765</v>
      </c>
      <c r="F40" s="3">
        <f t="shared" si="8"/>
        <v>2.4791764785036667</v>
      </c>
      <c r="G40" s="3">
        <f t="shared" si="9"/>
        <v>2.459589037443137</v>
      </c>
      <c r="H40" s="3">
        <f t="shared" si="3"/>
        <v>2.6085219707057257</v>
      </c>
      <c r="I40" s="3">
        <f t="shared" si="10"/>
        <v>2.9991148263959815</v>
      </c>
      <c r="J40" s="3">
        <f t="shared" si="11"/>
        <v>3.5228571428571427</v>
      </c>
    </row>
    <row r="41" spans="1:10" ht="15.75">
      <c r="A41" s="1" t="s">
        <v>6</v>
      </c>
      <c r="B41" s="3">
        <f t="shared" si="4"/>
        <v>0.7200323069388316</v>
      </c>
      <c r="C41" s="3">
        <f t="shared" si="5"/>
        <v>0.8852962713032492</v>
      </c>
      <c r="D41" s="3">
        <f t="shared" si="6"/>
        <v>1.1452326069029184</v>
      </c>
      <c r="E41" s="3">
        <f t="shared" si="7"/>
        <v>1.1963730541336028</v>
      </c>
      <c r="F41" s="3">
        <f t="shared" si="8"/>
        <v>1.1203660095539258</v>
      </c>
      <c r="G41" s="3">
        <f t="shared" si="9"/>
        <v>0.8434171861917434</v>
      </c>
      <c r="H41" s="3">
        <f t="shared" si="3"/>
        <v>1.0284953395472702</v>
      </c>
      <c r="I41" s="3">
        <f t="shared" si="10"/>
        <v>0.6041702675947895</v>
      </c>
      <c r="J41" s="3">
        <f t="shared" si="11"/>
        <v>1.0992207792207793</v>
      </c>
    </row>
  </sheetData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Cordero</dc:creator>
  <cp:keywords/>
  <dc:description/>
  <cp:lastModifiedBy>Janes</cp:lastModifiedBy>
  <cp:lastPrinted>2005-06-10T08:50:31Z</cp:lastPrinted>
  <dcterms:created xsi:type="dcterms:W3CDTF">2002-02-18T11:16:03Z</dcterms:created>
  <dcterms:modified xsi:type="dcterms:W3CDTF">2005-06-11T12:27:18Z</dcterms:modified>
  <cp:category/>
  <cp:version/>
  <cp:contentType/>
  <cp:contentStatus/>
</cp:coreProperties>
</file>